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95" windowWidth="15195" windowHeight="59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'List1'!$A:$A,'List1'!$2:$2</definedName>
  </definedNames>
  <calcPr fullCalcOnLoad="1"/>
</workbook>
</file>

<file path=xl/sharedStrings.xml><?xml version="1.0" encoding="utf-8"?>
<sst xmlns="http://schemas.openxmlformats.org/spreadsheetml/2006/main" count="69" uniqueCount="62">
  <si>
    <t>R 2009</t>
  </si>
  <si>
    <t>předpoklad 12/2009</t>
  </si>
  <si>
    <t>3421 dětská hřiště</t>
  </si>
  <si>
    <t>3745 veř.zeleň</t>
  </si>
  <si>
    <t>2212,2219 silnice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</si>
  <si>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</si>
  <si>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</si>
  <si>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</si>
  <si>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</si>
  <si>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</si>
  <si>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</si>
  <si>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</si>
  <si>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</si>
  <si>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</si>
  <si>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</si>
  <si>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</si>
  <si>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</si>
  <si>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</si>
  <si>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</si>
  <si>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t>03                             D O P R A V A</t>
  </si>
  <si>
    <t>01                             ROZVOJ  OBCE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</si>
  <si>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</si>
  <si>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</si>
  <si>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</si>
  <si>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</si>
  <si>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</si>
  <si>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</si>
  <si>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</si>
  <si>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07                                  B E Z P E Č N O S T</t>
  </si>
  <si>
    <t>5512 dobrov.hasiči</t>
  </si>
  <si>
    <t>08      HOSPODÁŘSTVÍ</t>
  </si>
  <si>
    <t>3612 dom.správa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</si>
  <si>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</si>
  <si>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</si>
  <si>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</si>
  <si>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</si>
  <si>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</si>
  <si>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</si>
  <si>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</si>
  <si>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</si>
  <si>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</si>
  <si>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</si>
  <si>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</si>
  <si>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</si>
  <si>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</si>
  <si>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</si>
  <si>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</si>
  <si>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2210 sankce</t>
  </si>
  <si>
    <t>2343 dobýv.prostor</t>
  </si>
  <si>
    <t>2329 nahodilé (z r. 2008)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</si>
  <si>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</si>
  <si>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</si>
  <si>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</si>
  <si>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</si>
  <si>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</si>
  <si>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</si>
  <si>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Návrh UR 2009</t>
  </si>
  <si>
    <t>Návrh rozpočtu 2010</t>
  </si>
  <si>
    <t>dotace stát:</t>
  </si>
  <si>
    <r>
      <t>FV 08 =</t>
    </r>
    <r>
      <rPr>
        <i/>
        <sz val="7"/>
        <rFont val="Arial CE"/>
        <family val="2"/>
      </rPr>
      <t xml:space="preserve"> -1888,8+63,4+1784,4</t>
    </r>
  </si>
  <si>
    <t>4121 výnos DPPO za 2008</t>
  </si>
  <si>
    <t>Rozpočet na rok 2010 ve výši příjmů i výdajů 81.875,0 tis. Kč schválen usnesením ZMČ č. 5/XVIII/2009 dne 16.12.2009.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</si>
</sst>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2" fillId="3" borderId="7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2" sqref="G52"/>
    </sheetView>
  </sheetViews>
  <sheetFormatPr defaultColWidth="9.140625" defaultRowHeight="12.75"/>
  <cols>
    <col min="1" max="1" width="17.7109375" style="2" customWidth="1"/>
    <col min="2" max="2" width="8.140625" style="3" customWidth="1"/>
    <col min="3" max="3" width="9.28125" style="3" bestFit="1" customWidth="1"/>
    <col min="4" max="4" width="9.7109375" style="3" customWidth="1"/>
    <col min="5" max="5" width="8.140625" style="5" customWidth="1"/>
    <col min="6" max="6" width="3.7109375" style="4" customWidth="1"/>
    <col min="7" max="7" width="20.421875" style="4" customWidth="1"/>
    <col min="8" max="8" width="8.140625" style="3" customWidth="1"/>
    <col min="9" max="9" width="9.140625" style="3" customWidth="1"/>
    <col min="10" max="10" width="9.7109375" style="6" customWidth="1"/>
    <col min="11" max="11" width="8.140625" style="6" customWidth="1"/>
  </cols>
  <sheetData>
    <row r="1" spans="1:11" ht="13.5" thickTop="1">
      <c r="A1" s="10"/>
      <c r="B1" s="47" t="s">
        <v>43</v>
      </c>
      <c r="C1" s="48"/>
      <c r="D1" s="48"/>
      <c r="E1" s="48"/>
      <c r="F1" s="11"/>
      <c r="G1" s="11"/>
      <c r="H1" s="47" t="s">
        <v>44</v>
      </c>
      <c r="I1" s="47"/>
      <c r="J1" s="47"/>
      <c r="K1" s="49"/>
    </row>
    <row r="2" spans="1:11" s="1" customFormat="1" ht="36">
      <c r="A2" s="12"/>
      <c r="B2" s="13" t="s">
        <v>0</v>
      </c>
      <c r="C2" s="13" t="s">
        <v>56</v>
      </c>
      <c r="D2" s="13" t="s">
        <v>1</v>
      </c>
      <c r="E2" s="13" t="s">
        <v>57</v>
      </c>
      <c r="F2" s="14"/>
      <c r="G2" s="14"/>
      <c r="H2" s="13" t="s">
        <v>0</v>
      </c>
      <c r="I2" s="13" t="s">
        <v>56</v>
      </c>
      <c r="J2" s="13" t="s">
        <v>1</v>
      </c>
      <c r="K2" s="15" t="s">
        <v>57</v>
      </c>
    </row>
    <row r="3" spans="1:11" ht="12.75">
      <c r="A3" s="16" t="s">
        <v>2</v>
      </c>
      <c r="B3" s="17"/>
      <c r="C3" s="17">
        <v>18</v>
      </c>
      <c r="D3" s="17">
        <v>17.7</v>
      </c>
      <c r="E3" s="17">
        <v>20</v>
      </c>
      <c r="F3" s="18"/>
      <c r="G3" s="18"/>
      <c r="H3" s="17"/>
      <c r="I3" s="17"/>
      <c r="J3" s="17"/>
      <c r="K3" s="19"/>
    </row>
    <row r="4" spans="1:11" ht="24">
      <c r="A4" s="16" t="s">
        <v>21</v>
      </c>
      <c r="B4" s="17"/>
      <c r="C4" s="17">
        <f>41+(5+7)+9</f>
        <v>62</v>
      </c>
      <c r="D4" s="17">
        <f>40.8+(5.2*0+12.4)+8.8</f>
        <v>62</v>
      </c>
      <c r="E4" s="17"/>
      <c r="F4" s="18"/>
      <c r="G4" s="18"/>
      <c r="H4" s="17"/>
      <c r="I4" s="17"/>
      <c r="J4" s="17"/>
      <c r="K4" s="19"/>
    </row>
    <row r="5" spans="1:11" ht="24">
      <c r="A5" s="39" t="s">
        <v>20</v>
      </c>
      <c r="B5" s="40">
        <f>SUM(B3:B4)</f>
        <v>0</v>
      </c>
      <c r="C5" s="40">
        <f>SUM(C3:C4)</f>
        <v>80</v>
      </c>
      <c r="D5" s="40">
        <f>SUM(D3:D4)</f>
        <v>79.7</v>
      </c>
      <c r="E5" s="40">
        <f>SUM(E3:E4)</f>
        <v>20</v>
      </c>
      <c r="F5" s="18"/>
      <c r="G5" s="18"/>
      <c r="H5" s="40">
        <f>SUM(H3:H4)</f>
        <v>0</v>
      </c>
      <c r="I5" s="40">
        <f>SUM(I3:I4)</f>
        <v>0</v>
      </c>
      <c r="J5" s="40">
        <f>SUM(J3:J4)</f>
        <v>0</v>
      </c>
      <c r="K5" s="41">
        <f>SUM(K3:K4)</f>
        <v>0</v>
      </c>
    </row>
    <row r="6" spans="1:11" ht="12.75">
      <c r="A6" s="16" t="s">
        <v>4</v>
      </c>
      <c r="B6" s="17">
        <f>480+20</f>
        <v>500</v>
      </c>
      <c r="C6" s="17">
        <f>426+93</f>
        <v>519</v>
      </c>
      <c r="D6" s="17">
        <f>(383.3+42.5)+93.5</f>
        <v>519.3</v>
      </c>
      <c r="E6" s="17">
        <f>500+100</f>
        <v>600</v>
      </c>
      <c r="F6" s="20"/>
      <c r="G6" s="20"/>
      <c r="H6" s="17"/>
      <c r="I6" s="17"/>
      <c r="J6" s="17"/>
      <c r="K6" s="19"/>
    </row>
    <row r="7" spans="1:11" ht="12.75">
      <c r="A7" s="16" t="s">
        <v>3</v>
      </c>
      <c r="B7" s="17"/>
      <c r="C7" s="17">
        <v>90</v>
      </c>
      <c r="D7" s="17">
        <f>89.7</f>
        <v>89.7</v>
      </c>
      <c r="E7" s="17">
        <v>90</v>
      </c>
      <c r="F7" s="18"/>
      <c r="G7" s="18"/>
      <c r="H7" s="17"/>
      <c r="I7" s="17"/>
      <c r="J7" s="17"/>
      <c r="K7" s="19"/>
    </row>
    <row r="8" spans="1:11" ht="24">
      <c r="A8" s="39" t="s">
        <v>19</v>
      </c>
      <c r="B8" s="40">
        <f>SUM(B6:B7)</f>
        <v>500</v>
      </c>
      <c r="C8" s="40">
        <f>SUM(C6:C7)</f>
        <v>609</v>
      </c>
      <c r="D8" s="40">
        <f>SUM(D6:D7)</f>
        <v>609</v>
      </c>
      <c r="E8" s="40">
        <f>SUM(E6:E7)</f>
        <v>690</v>
      </c>
      <c r="F8" s="18"/>
      <c r="G8" s="18"/>
      <c r="H8" s="40">
        <f>SUM(H6:H7)</f>
        <v>0</v>
      </c>
      <c r="I8" s="40">
        <f>SUM(I6:I7)</f>
        <v>0</v>
      </c>
      <c r="J8" s="40">
        <f>SUM(J6:J7)</f>
        <v>0</v>
      </c>
      <c r="K8" s="41">
        <f>SUM(K6:K7)</f>
        <v>0</v>
      </c>
    </row>
    <row r="9" spans="1:11" ht="12.75">
      <c r="A9" s="16" t="s">
        <v>5</v>
      </c>
      <c r="B9" s="17">
        <v>1500</v>
      </c>
      <c r="C9" s="17">
        <v>1523</v>
      </c>
      <c r="D9" s="17">
        <v>1523.4</v>
      </c>
      <c r="E9" s="21">
        <f>1505*1.05-0.25</f>
        <v>1580</v>
      </c>
      <c r="F9" s="22"/>
      <c r="G9" s="20" t="s">
        <v>58</v>
      </c>
      <c r="H9" s="17">
        <v>343</v>
      </c>
      <c r="I9" s="17">
        <v>348</v>
      </c>
      <c r="J9" s="17">
        <v>348</v>
      </c>
      <c r="K9" s="23">
        <f>250*1397/1000+0.75</f>
        <v>350</v>
      </c>
    </row>
    <row r="10" spans="1:11" ht="12.75">
      <c r="A10" s="16" t="s">
        <v>6</v>
      </c>
      <c r="B10" s="17">
        <v>3085</v>
      </c>
      <c r="C10" s="17">
        <v>3318</v>
      </c>
      <c r="D10" s="17">
        <v>3317.6</v>
      </c>
      <c r="E10" s="21">
        <f>3096*1.05-0.8+500</f>
        <v>3750</v>
      </c>
      <c r="F10" s="24"/>
      <c r="G10" s="20" t="s">
        <v>58</v>
      </c>
      <c r="H10" s="17">
        <v>733</v>
      </c>
      <c r="I10" s="17">
        <v>744</v>
      </c>
      <c r="J10" s="17">
        <v>744</v>
      </c>
      <c r="K10" s="23">
        <f>537*1397/1000-0.189</f>
        <v>750</v>
      </c>
    </row>
    <row r="11" spans="1:11" ht="12.75">
      <c r="A11" s="16" t="s">
        <v>7</v>
      </c>
      <c r="B11" s="17">
        <v>1000</v>
      </c>
      <c r="C11" s="17">
        <v>1165</v>
      </c>
      <c r="D11" s="17">
        <v>1165.9</v>
      </c>
      <c r="E11" s="21">
        <f>1000*1.05</f>
        <v>1050</v>
      </c>
      <c r="F11" s="24"/>
      <c r="G11" s="24"/>
      <c r="H11" s="25"/>
      <c r="I11" s="25"/>
      <c r="J11" s="25"/>
      <c r="K11" s="26"/>
    </row>
    <row r="12" spans="1:11" ht="12.75">
      <c r="A12" s="16" t="s">
        <v>8</v>
      </c>
      <c r="B12" s="17"/>
      <c r="C12" s="17">
        <v>140</v>
      </c>
      <c r="D12" s="17">
        <v>140</v>
      </c>
      <c r="E12" s="17"/>
      <c r="F12" s="18"/>
      <c r="G12" s="18"/>
      <c r="H12" s="17"/>
      <c r="I12" s="17"/>
      <c r="J12" s="17"/>
      <c r="K12" s="19"/>
    </row>
    <row r="13" spans="1:11" ht="24">
      <c r="A13" s="39" t="s">
        <v>18</v>
      </c>
      <c r="B13" s="40">
        <f>SUM(B9:B12)</f>
        <v>5585</v>
      </c>
      <c r="C13" s="40">
        <f>SUM(C9:C12)</f>
        <v>6146</v>
      </c>
      <c r="D13" s="40">
        <f>SUM(D9:D12)</f>
        <v>6146.9</v>
      </c>
      <c r="E13" s="40">
        <f>SUM(E9:E12)</f>
        <v>6380</v>
      </c>
      <c r="F13" s="18"/>
      <c r="G13" s="18"/>
      <c r="H13" s="40">
        <f>SUM(H9:H12)</f>
        <v>1076</v>
      </c>
      <c r="I13" s="40">
        <f>SUM(I9:I12)</f>
        <v>1092</v>
      </c>
      <c r="J13" s="40">
        <f>SUM(J9:J12)</f>
        <v>1092</v>
      </c>
      <c r="K13" s="41">
        <f>SUM(K9:K12)</f>
        <v>1100</v>
      </c>
    </row>
    <row r="14" spans="1:11" ht="24">
      <c r="A14" s="16" t="s">
        <v>9</v>
      </c>
      <c r="B14" s="17">
        <f>120+100</f>
        <v>220</v>
      </c>
      <c r="C14" s="17">
        <f>120+100+(254+577)</f>
        <v>1051</v>
      </c>
      <c r="D14" s="17">
        <f>373.6+677.1</f>
        <v>1050.7</v>
      </c>
      <c r="E14" s="17">
        <f>100+100</f>
        <v>200</v>
      </c>
      <c r="F14" s="20"/>
      <c r="G14" s="20"/>
      <c r="H14" s="17"/>
      <c r="I14" s="17"/>
      <c r="J14" s="17"/>
      <c r="K14" s="19"/>
    </row>
    <row r="15" spans="1:11" ht="12.75">
      <c r="A15" s="16" t="s">
        <v>10</v>
      </c>
      <c r="B15" s="17">
        <v>350</v>
      </c>
      <c r="C15" s="17">
        <v>350</v>
      </c>
      <c r="D15" s="17">
        <v>351.2</v>
      </c>
      <c r="E15" s="21">
        <f>12*121*(12*20)/1000+1.52</f>
        <v>350</v>
      </c>
      <c r="F15" s="24"/>
      <c r="G15" s="24"/>
      <c r="H15" s="25"/>
      <c r="I15" s="25"/>
      <c r="J15" s="25"/>
      <c r="K15" s="26"/>
    </row>
    <row r="16" spans="1:11" ht="12.75">
      <c r="A16" s="16" t="s">
        <v>11</v>
      </c>
      <c r="B16" s="17">
        <v>2330</v>
      </c>
      <c r="C16" s="17">
        <f>2410-301</f>
        <v>2109</v>
      </c>
      <c r="D16" s="17">
        <v>1697.6</v>
      </c>
      <c r="E16" s="21">
        <f>2330-1432+1548</f>
        <v>2446</v>
      </c>
      <c r="F16" s="24"/>
      <c r="G16" s="24"/>
      <c r="H16" s="25">
        <v>480</v>
      </c>
      <c r="I16" s="25">
        <v>480</v>
      </c>
      <c r="J16" s="25">
        <v>480</v>
      </c>
      <c r="K16" s="23">
        <f>480*1.05-4</f>
        <v>500</v>
      </c>
    </row>
    <row r="17" spans="1:11" ht="12.75">
      <c r="A17" s="16" t="s">
        <v>12</v>
      </c>
      <c r="B17" s="17"/>
      <c r="C17" s="17">
        <v>63</v>
      </c>
      <c r="D17" s="17">
        <v>62.6</v>
      </c>
      <c r="E17" s="17">
        <v>50</v>
      </c>
      <c r="F17" s="18"/>
      <c r="G17" s="18"/>
      <c r="H17" s="17"/>
      <c r="I17" s="17"/>
      <c r="J17" s="17"/>
      <c r="K17" s="19"/>
    </row>
    <row r="18" spans="1:11" ht="12.75">
      <c r="A18" s="16" t="s">
        <v>13</v>
      </c>
      <c r="B18" s="17"/>
      <c r="C18" s="17">
        <f>8+34</f>
        <v>42</v>
      </c>
      <c r="D18" s="17">
        <f>7.7+33.7</f>
        <v>41.400000000000006</v>
      </c>
      <c r="E18" s="17">
        <v>30</v>
      </c>
      <c r="F18" s="18"/>
      <c r="G18" s="18"/>
      <c r="H18" s="17"/>
      <c r="I18" s="17"/>
      <c r="J18" s="17"/>
      <c r="K18" s="19"/>
    </row>
    <row r="19" spans="1:11" ht="12.75">
      <c r="A19" s="16" t="s">
        <v>14</v>
      </c>
      <c r="B19" s="17"/>
      <c r="C19" s="17">
        <v>6</v>
      </c>
      <c r="D19" s="17">
        <v>5.8</v>
      </c>
      <c r="E19" s="17"/>
      <c r="F19" s="18"/>
      <c r="G19" s="18"/>
      <c r="H19" s="17"/>
      <c r="I19" s="17"/>
      <c r="J19" s="17"/>
      <c r="K19" s="19"/>
    </row>
    <row r="20" spans="1:11" ht="12.75">
      <c r="A20" s="16" t="s">
        <v>15</v>
      </c>
      <c r="B20" s="17"/>
      <c r="C20" s="17">
        <f>157+25</f>
        <v>182</v>
      </c>
      <c r="D20" s="17">
        <f>126.9+25</f>
        <v>151.9</v>
      </c>
      <c r="E20" s="17">
        <f>100+0</f>
        <v>100</v>
      </c>
      <c r="F20" s="18"/>
      <c r="G20" s="18"/>
      <c r="H20" s="17"/>
      <c r="I20" s="17"/>
      <c r="J20" s="17"/>
      <c r="K20" s="19"/>
    </row>
    <row r="21" spans="1:11" ht="24">
      <c r="A21" s="39" t="s">
        <v>17</v>
      </c>
      <c r="B21" s="40">
        <f>SUM(B14:B20)</f>
        <v>2900</v>
      </c>
      <c r="C21" s="40">
        <f>SUM(C14:C20)</f>
        <v>3803</v>
      </c>
      <c r="D21" s="40">
        <f>SUM(D14:D20)</f>
        <v>3361.2000000000003</v>
      </c>
      <c r="E21" s="40">
        <f>SUM(E14:E20)</f>
        <v>3176</v>
      </c>
      <c r="F21" s="18"/>
      <c r="G21" s="18"/>
      <c r="H21" s="40">
        <f>SUM(H14:H20)</f>
        <v>480</v>
      </c>
      <c r="I21" s="40">
        <f>SUM(I14:I20)</f>
        <v>480</v>
      </c>
      <c r="J21" s="40">
        <f>SUM(J14:J20)</f>
        <v>480</v>
      </c>
      <c r="K21" s="41">
        <f>SUM(K14:K20)</f>
        <v>500</v>
      </c>
    </row>
    <row r="22" spans="1:11" ht="12.75">
      <c r="A22" s="16" t="s">
        <v>22</v>
      </c>
      <c r="B22" s="17">
        <v>622</v>
      </c>
      <c r="C22" s="17">
        <v>622</v>
      </c>
      <c r="D22" s="17">
        <v>604.1</v>
      </c>
      <c r="E22" s="21">
        <f>(622*1.2+3.6-750)+622-255+493</f>
        <v>860</v>
      </c>
      <c r="F22" s="24"/>
      <c r="G22" s="24"/>
      <c r="H22" s="25"/>
      <c r="I22" s="25"/>
      <c r="J22" s="25"/>
      <c r="K22" s="26"/>
    </row>
    <row r="23" spans="1:11" ht="12.75">
      <c r="A23" s="16" t="s">
        <v>23</v>
      </c>
      <c r="B23" s="17">
        <v>1828</v>
      </c>
      <c r="C23" s="17">
        <f>1828-40</f>
        <v>1788</v>
      </c>
      <c r="D23" s="17">
        <v>1764.1</v>
      </c>
      <c r="E23" s="21">
        <f>1828-984+1021</f>
        <v>1865</v>
      </c>
      <c r="F23" s="24"/>
      <c r="G23" s="24"/>
      <c r="H23" s="25">
        <v>130</v>
      </c>
      <c r="I23" s="25">
        <v>130</v>
      </c>
      <c r="J23" s="25">
        <v>130</v>
      </c>
      <c r="K23" s="26">
        <v>130</v>
      </c>
    </row>
    <row r="24" spans="1:11" ht="12.75">
      <c r="A24" s="16" t="s">
        <v>24</v>
      </c>
      <c r="B24" s="17">
        <v>572</v>
      </c>
      <c r="C24" s="17">
        <f>632+560</f>
        <v>1192</v>
      </c>
      <c r="D24" s="17">
        <v>1185.9</v>
      </c>
      <c r="E24" s="21">
        <f>(572*1.2+13.6-700)+572-215+353</f>
        <v>710</v>
      </c>
      <c r="F24" s="24"/>
      <c r="G24" s="24"/>
      <c r="H24" s="25"/>
      <c r="I24" s="25"/>
      <c r="J24" s="25"/>
      <c r="K24" s="26"/>
    </row>
    <row r="25" spans="1:11" ht="12.75">
      <c r="A25" s="16" t="s">
        <v>25</v>
      </c>
      <c r="B25" s="17">
        <v>28</v>
      </c>
      <c r="C25" s="17">
        <f>28+10</f>
        <v>38</v>
      </c>
      <c r="D25" s="17">
        <v>37.7</v>
      </c>
      <c r="E25" s="21">
        <f>12+16</f>
        <v>28</v>
      </c>
      <c r="F25" s="24"/>
      <c r="G25" s="24"/>
      <c r="H25" s="25"/>
      <c r="I25" s="25"/>
      <c r="J25" s="25"/>
      <c r="K25" s="26"/>
    </row>
    <row r="26" spans="1:11" ht="12.75">
      <c r="A26" s="16" t="s">
        <v>26</v>
      </c>
      <c r="B26" s="17"/>
      <c r="C26" s="17">
        <f>(13-10)+(21+19)+(0+5)+0+(0+16)</f>
        <v>64</v>
      </c>
      <c r="D26" s="17">
        <f>3+40+5+0.4+15.5</f>
        <v>63.9</v>
      </c>
      <c r="E26" s="17">
        <f>35+60+40+50+150</f>
        <v>335</v>
      </c>
      <c r="F26" s="20"/>
      <c r="G26" s="20"/>
      <c r="H26" s="17">
        <v>140</v>
      </c>
      <c r="I26" s="17">
        <v>140</v>
      </c>
      <c r="J26" s="17">
        <v>140</v>
      </c>
      <c r="K26" s="19">
        <v>140</v>
      </c>
    </row>
    <row r="27" spans="1:11" ht="12.75">
      <c r="A27" s="16" t="s">
        <v>27</v>
      </c>
      <c r="B27" s="17">
        <v>33200</v>
      </c>
      <c r="C27" s="27">
        <f>33200+(6186+(296+41)+1112/1112*153+5000)</f>
        <v>44876</v>
      </c>
      <c r="D27" s="27">
        <f>(39386.1+152.4)+(596-300)+5000</f>
        <v>44834.5</v>
      </c>
      <c r="E27" s="28"/>
      <c r="F27" s="18"/>
      <c r="G27" s="18"/>
      <c r="H27" s="17"/>
      <c r="I27" s="17"/>
      <c r="J27" s="17"/>
      <c r="K27" s="19"/>
    </row>
    <row r="28" spans="1:11" ht="12.75">
      <c r="A28" s="16" t="s">
        <v>2</v>
      </c>
      <c r="B28" s="17"/>
      <c r="C28" s="17">
        <v>72</v>
      </c>
      <c r="D28" s="17">
        <f>64.9+7.1</f>
        <v>72</v>
      </c>
      <c r="E28" s="17"/>
      <c r="F28" s="18"/>
      <c r="G28" s="18"/>
      <c r="H28" s="17"/>
      <c r="I28" s="17"/>
      <c r="J28" s="17"/>
      <c r="K28" s="19"/>
    </row>
    <row r="29" spans="1:11" ht="24">
      <c r="A29" s="39" t="s">
        <v>16</v>
      </c>
      <c r="B29" s="40">
        <f>SUM(B22:B28)</f>
        <v>36250</v>
      </c>
      <c r="C29" s="40">
        <f>SUM(C22:C28)</f>
        <v>48652</v>
      </c>
      <c r="D29" s="40">
        <f>SUM(D22:D28)</f>
        <v>48562.2</v>
      </c>
      <c r="E29" s="40">
        <f>SUM(E22:E28)</f>
        <v>3798</v>
      </c>
      <c r="F29" s="18"/>
      <c r="G29" s="18"/>
      <c r="H29" s="40">
        <f>SUM(H22:H28)</f>
        <v>270</v>
      </c>
      <c r="I29" s="40">
        <f>SUM(I22:I28)</f>
        <v>270</v>
      </c>
      <c r="J29" s="40">
        <f>SUM(J22:J28)</f>
        <v>270</v>
      </c>
      <c r="K29" s="41">
        <f>SUM(K22:K28)</f>
        <v>270</v>
      </c>
    </row>
    <row r="30" spans="1:11" ht="12.75">
      <c r="A30" s="16" t="s">
        <v>29</v>
      </c>
      <c r="B30" s="17">
        <v>350</v>
      </c>
      <c r="C30" s="17">
        <v>350</v>
      </c>
      <c r="D30" s="17">
        <f>394.3-102+55.5</f>
        <v>347.8</v>
      </c>
      <c r="E30" s="17">
        <v>350</v>
      </c>
      <c r="F30" s="18"/>
      <c r="G30" s="18"/>
      <c r="H30" s="17"/>
      <c r="I30" s="17"/>
      <c r="J30" s="17"/>
      <c r="K30" s="19"/>
    </row>
    <row r="31" spans="1:11" ht="12.75">
      <c r="A31" s="16"/>
      <c r="B31" s="17"/>
      <c r="C31" s="17"/>
      <c r="D31" s="17"/>
      <c r="E31" s="17"/>
      <c r="F31" s="18"/>
      <c r="G31" s="18"/>
      <c r="H31" s="17"/>
      <c r="I31" s="17"/>
      <c r="J31" s="17"/>
      <c r="K31" s="19"/>
    </row>
    <row r="32" spans="1:11" ht="24">
      <c r="A32" s="39" t="s">
        <v>28</v>
      </c>
      <c r="B32" s="40">
        <f>SUM(B30:B31)</f>
        <v>350</v>
      </c>
      <c r="C32" s="40">
        <f>SUM(C30:C31)</f>
        <v>350</v>
      </c>
      <c r="D32" s="40">
        <f>SUM(D30:D31)</f>
        <v>347.8</v>
      </c>
      <c r="E32" s="40">
        <f>SUM(E30:E31)</f>
        <v>350</v>
      </c>
      <c r="F32" s="18"/>
      <c r="G32" s="18"/>
      <c r="H32" s="40">
        <f>SUM(H30:H31)</f>
        <v>0</v>
      </c>
      <c r="I32" s="40">
        <f>SUM(I30:I31)</f>
        <v>0</v>
      </c>
      <c r="J32" s="40">
        <f>SUM(J30:J31)</f>
        <v>0</v>
      </c>
      <c r="K32" s="41">
        <f>SUM(K30:K31)</f>
        <v>0</v>
      </c>
    </row>
    <row r="33" spans="1:11" ht="12.75">
      <c r="A33" s="16" t="s">
        <v>31</v>
      </c>
      <c r="B33" s="17">
        <v>1000</v>
      </c>
      <c r="C33" s="17">
        <v>1000</v>
      </c>
      <c r="D33" s="17">
        <f>1000+864.6*0</f>
        <v>1000</v>
      </c>
      <c r="E33" s="17"/>
      <c r="F33" s="18"/>
      <c r="G33" s="18"/>
      <c r="H33" s="17">
        <v>1000</v>
      </c>
      <c r="I33" s="17">
        <v>1000</v>
      </c>
      <c r="J33" s="17">
        <v>1000</v>
      </c>
      <c r="K33" s="19"/>
    </row>
    <row r="34" spans="1:11" ht="12.75">
      <c r="A34" s="16" t="s">
        <v>32</v>
      </c>
      <c r="B34" s="17"/>
      <c r="C34" s="27">
        <f>641+(2658*0+1139+1519)*0+1139+1519</f>
        <v>3299</v>
      </c>
      <c r="D34" s="28">
        <f>640.9</f>
        <v>640.9</v>
      </c>
      <c r="E34" s="21">
        <f>1000+8000</f>
        <v>9000</v>
      </c>
      <c r="F34" s="24"/>
      <c r="G34" s="24"/>
      <c r="H34" s="25"/>
      <c r="I34" s="25"/>
      <c r="J34" s="25"/>
      <c r="K34" s="23">
        <f>2008/2008*(14000*3/4*110%-11550*0-550)</f>
        <v>11000.000000000002</v>
      </c>
    </row>
    <row r="35" spans="1:11" ht="12.75">
      <c r="A35" s="16" t="s">
        <v>33</v>
      </c>
      <c r="B35" s="17">
        <v>6000</v>
      </c>
      <c r="C35" s="17">
        <f>6000+10</f>
        <v>6010</v>
      </c>
      <c r="D35" s="17">
        <f>6000+9.5</f>
        <v>6009.5</v>
      </c>
      <c r="E35" s="21">
        <f>6000*1.05</f>
        <v>6300</v>
      </c>
      <c r="F35" s="24"/>
      <c r="G35" s="24"/>
      <c r="H35" s="25"/>
      <c r="I35" s="25"/>
      <c r="J35" s="25"/>
      <c r="K35" s="26"/>
    </row>
    <row r="36" spans="1:11" ht="24">
      <c r="A36" s="39" t="s">
        <v>30</v>
      </c>
      <c r="B36" s="40">
        <f>SUM(B33:B35)</f>
        <v>7000</v>
      </c>
      <c r="C36" s="40">
        <f>SUM(C33:C35)</f>
        <v>10309</v>
      </c>
      <c r="D36" s="40">
        <f>SUM(D33:D35)</f>
        <v>7650.4</v>
      </c>
      <c r="E36" s="40">
        <f>SUM(E33:E35)</f>
        <v>15300</v>
      </c>
      <c r="F36" s="18"/>
      <c r="G36" s="18"/>
      <c r="H36" s="40">
        <f>SUM(H33:H35)</f>
        <v>1000</v>
      </c>
      <c r="I36" s="40">
        <f>SUM(I33:I35)</f>
        <v>1000</v>
      </c>
      <c r="J36" s="40">
        <f>SUM(J33:J35)</f>
        <v>1000</v>
      </c>
      <c r="K36" s="41">
        <f>SUM(K33:K35)</f>
        <v>11000.000000000002</v>
      </c>
    </row>
    <row r="37" spans="1:11" ht="12.75">
      <c r="A37" s="16" t="s">
        <v>35</v>
      </c>
      <c r="B37" s="17">
        <v>2232</v>
      </c>
      <c r="C37" s="17">
        <v>2282</v>
      </c>
      <c r="D37" s="17">
        <f>2067.6*0+2160.8+44</f>
        <v>2204.8</v>
      </c>
      <c r="E37" s="21">
        <f>((174.28*12+48.64)+130-2270)+2232-2102+(2091+55)</f>
        <v>2276</v>
      </c>
      <c r="F37" s="29"/>
      <c r="G37" s="29" t="s">
        <v>46</v>
      </c>
      <c r="H37" s="25">
        <v>300</v>
      </c>
      <c r="I37" s="25">
        <v>300</v>
      </c>
      <c r="J37" s="25">
        <v>98.7</v>
      </c>
      <c r="K37" s="26">
        <v>0</v>
      </c>
    </row>
    <row r="38" spans="1:11" ht="12.75">
      <c r="A38" s="16" t="s">
        <v>36</v>
      </c>
      <c r="B38" s="17">
        <f>40136+0+0+16/16*408</f>
        <v>40544</v>
      </c>
      <c r="C38" s="27">
        <f>42224.3+0+0+408-1519/2*2+551-112/112*1139</f>
        <v>40525.3</v>
      </c>
      <c r="D38" s="28">
        <f>10754.9+7396.1+18378.9+16/16*299.4+585.5+383+627.2+1352.1</f>
        <v>39777.1</v>
      </c>
      <c r="E38" s="28">
        <f>18500+9756+20069+16/16*400</f>
        <v>48725</v>
      </c>
      <c r="F38" s="20"/>
      <c r="G38" s="20" t="s">
        <v>58</v>
      </c>
      <c r="H38" s="17">
        <v>9881</v>
      </c>
      <c r="I38" s="17">
        <v>8708</v>
      </c>
      <c r="J38" s="17">
        <v>8708</v>
      </c>
      <c r="K38" s="23">
        <f>((16/16*8408*3024/100-257.92)+((22683*551.69709758-145.26)+36.145*157974.906662-3.001))/1000</f>
        <v>18478.000004705133</v>
      </c>
    </row>
    <row r="39" spans="1:11" ht="12.75">
      <c r="A39" s="30" t="s">
        <v>37</v>
      </c>
      <c r="B39" s="17">
        <f>500+440+215+25</f>
        <v>1180</v>
      </c>
      <c r="C39" s="17">
        <f>500+(440+11/11*125)+215+25</f>
        <v>1305</v>
      </c>
      <c r="D39" s="17">
        <f>373+565+145.5+16</f>
        <v>1099.5</v>
      </c>
      <c r="E39" s="17">
        <f>380+530+150</f>
        <v>1060</v>
      </c>
      <c r="F39" s="20"/>
      <c r="G39" s="20" t="s">
        <v>45</v>
      </c>
      <c r="H39" s="17"/>
      <c r="I39" s="17"/>
      <c r="J39" s="17">
        <v>251.8</v>
      </c>
      <c r="K39" s="19"/>
    </row>
    <row r="40" spans="1:11" ht="12.75">
      <c r="A40" s="16" t="s">
        <v>38</v>
      </c>
      <c r="B40" s="17"/>
      <c r="C40" s="27">
        <f>71+119+1708</f>
        <v>1898</v>
      </c>
      <c r="D40" s="28">
        <f>71.4+119+1708</f>
        <v>1898.4</v>
      </c>
      <c r="E40" s="28"/>
      <c r="F40" s="18"/>
      <c r="G40" s="18" t="s">
        <v>47</v>
      </c>
      <c r="H40" s="17">
        <v>500</v>
      </c>
      <c r="I40" s="17">
        <v>500</v>
      </c>
      <c r="J40" s="17">
        <v>500</v>
      </c>
      <c r="K40" s="19">
        <v>0</v>
      </c>
    </row>
    <row r="41" spans="1:11" ht="12.75">
      <c r="A41" s="16" t="s">
        <v>39</v>
      </c>
      <c r="B41" s="17">
        <f>0+45+10+2+0+0</f>
        <v>57</v>
      </c>
      <c r="C41" s="27">
        <f>0+76+71+2+0+0+(36+52+139+213)</f>
        <v>589</v>
      </c>
      <c r="D41" s="28">
        <f>3+34+58+38.4+51.6+138.8+213.1</f>
        <v>536.9</v>
      </c>
      <c r="E41" s="28"/>
      <c r="F41" s="18"/>
      <c r="G41" s="18" t="s">
        <v>50</v>
      </c>
      <c r="H41" s="17"/>
      <c r="I41" s="17">
        <f>220+250+150</f>
        <v>620</v>
      </c>
      <c r="J41" s="17">
        <f>331.4+250+150</f>
        <v>731.4</v>
      </c>
      <c r="K41" s="19"/>
    </row>
    <row r="42" spans="1:11" ht="12.75">
      <c r="A42" s="16" t="s">
        <v>40</v>
      </c>
      <c r="B42" s="17">
        <v>987</v>
      </c>
      <c r="C42" s="17">
        <v>987</v>
      </c>
      <c r="D42" s="17">
        <v>191.4</v>
      </c>
      <c r="E42" s="17">
        <v>100</v>
      </c>
      <c r="F42" s="18"/>
      <c r="G42" s="18" t="s">
        <v>48</v>
      </c>
      <c r="H42" s="17">
        <v>250</v>
      </c>
      <c r="I42" s="17">
        <v>250</v>
      </c>
      <c r="J42" s="17">
        <v>250</v>
      </c>
      <c r="K42" s="19">
        <v>250</v>
      </c>
    </row>
    <row r="43" spans="1:11" ht="12.75">
      <c r="A43" s="16"/>
      <c r="B43" s="17"/>
      <c r="C43" s="17"/>
      <c r="D43" s="17"/>
      <c r="E43" s="17"/>
      <c r="F43" s="18"/>
      <c r="G43" s="18" t="s">
        <v>49</v>
      </c>
      <c r="H43" s="17"/>
      <c r="I43" s="17">
        <v>961</v>
      </c>
      <c r="J43" s="17">
        <v>961.5</v>
      </c>
      <c r="K43" s="19"/>
    </row>
    <row r="44" spans="1:11" ht="24">
      <c r="A44" s="39" t="s">
        <v>34</v>
      </c>
      <c r="B44" s="40">
        <f>SUM(B37:B43)</f>
        <v>45000</v>
      </c>
      <c r="C44" s="40">
        <f>SUM(C37:C43)</f>
        <v>47586.3</v>
      </c>
      <c r="D44" s="40">
        <f>SUM(D37:D43)</f>
        <v>45708.100000000006</v>
      </c>
      <c r="E44" s="40">
        <f>SUM(E37:E43)</f>
        <v>52161</v>
      </c>
      <c r="F44" s="18"/>
      <c r="G44" s="18"/>
      <c r="H44" s="40">
        <f>SUM(H37:H43)</f>
        <v>10931</v>
      </c>
      <c r="I44" s="40">
        <f>SUM(I37:I43)</f>
        <v>11339</v>
      </c>
      <c r="J44" s="40">
        <f>SUM(J37:J43)</f>
        <v>11501.4</v>
      </c>
      <c r="K44" s="41">
        <f>SUM(K37:K43)</f>
        <v>18728.000004705133</v>
      </c>
    </row>
    <row r="45" spans="1:11" ht="12.75">
      <c r="A45" s="16"/>
      <c r="B45" s="17"/>
      <c r="C45" s="17"/>
      <c r="D45" s="17"/>
      <c r="E45" s="17"/>
      <c r="F45" s="18"/>
      <c r="G45" s="18" t="s">
        <v>55</v>
      </c>
      <c r="H45" s="17">
        <v>2368</v>
      </c>
      <c r="I45" s="17">
        <v>2418</v>
      </c>
      <c r="J45" s="17">
        <v>2215.6</v>
      </c>
      <c r="K45" s="31">
        <f>250+35+520+13+250+1300</f>
        <v>2368</v>
      </c>
    </row>
    <row r="46" spans="1:11" ht="12.75">
      <c r="A46" s="16"/>
      <c r="B46" s="17"/>
      <c r="C46" s="17"/>
      <c r="D46" s="17"/>
      <c r="E46" s="17"/>
      <c r="F46" s="18"/>
      <c r="G46" s="18" t="s">
        <v>54</v>
      </c>
      <c r="H46" s="17">
        <v>3400</v>
      </c>
      <c r="I46" s="17">
        <v>2554</v>
      </c>
      <c r="J46" s="32">
        <f>3110/3110*2404+37*16-37*(16*2)*50%+150</f>
        <v>2554</v>
      </c>
      <c r="K46" s="33">
        <f>3400-500*0</f>
        <v>3400</v>
      </c>
    </row>
    <row r="47" spans="1:11" ht="12.75">
      <c r="A47" s="16"/>
      <c r="B47" s="17"/>
      <c r="C47" s="17"/>
      <c r="D47" s="17"/>
      <c r="E47" s="17"/>
      <c r="F47" s="18"/>
      <c r="G47" s="18" t="s">
        <v>53</v>
      </c>
      <c r="H47" s="17">
        <v>5000</v>
      </c>
      <c r="I47" s="17">
        <v>5000</v>
      </c>
      <c r="J47" s="17">
        <v>5000</v>
      </c>
      <c r="K47" s="19">
        <v>5000</v>
      </c>
    </row>
    <row r="48" spans="1:11" ht="12.75">
      <c r="A48" s="16"/>
      <c r="B48" s="17"/>
      <c r="C48" s="17"/>
      <c r="D48" s="17"/>
      <c r="E48" s="17"/>
      <c r="F48" s="18"/>
      <c r="G48" s="18" t="s">
        <v>52</v>
      </c>
      <c r="H48" s="17">
        <v>33534</v>
      </c>
      <c r="I48" s="17">
        <v>33534</v>
      </c>
      <c r="J48" s="17">
        <v>33534</v>
      </c>
      <c r="K48" s="23">
        <f>8408*3.728472883</f>
        <v>31349.000000263997</v>
      </c>
    </row>
    <row r="49" spans="1:11" ht="12.75">
      <c r="A49" s="16"/>
      <c r="B49" s="17"/>
      <c r="C49" s="17"/>
      <c r="D49" s="17"/>
      <c r="E49" s="17"/>
      <c r="F49" s="18"/>
      <c r="G49" s="18" t="s">
        <v>60</v>
      </c>
      <c r="H49" s="17"/>
      <c r="I49" s="17">
        <v>2198.3</v>
      </c>
      <c r="J49" s="17">
        <v>2198.4</v>
      </c>
      <c r="K49" s="19"/>
    </row>
    <row r="50" spans="1:11" ht="12.75">
      <c r="A50" s="16"/>
      <c r="B50" s="17"/>
      <c r="C50" s="17"/>
      <c r="D50" s="17"/>
      <c r="E50" s="17"/>
      <c r="F50" s="18"/>
      <c r="G50" s="18" t="s">
        <v>51</v>
      </c>
      <c r="H50" s="17">
        <v>39526</v>
      </c>
      <c r="I50" s="17">
        <f>55150+2500</f>
        <v>57650</v>
      </c>
      <c r="J50" s="17">
        <f>55150+2500</f>
        <v>57650</v>
      </c>
      <c r="K50" s="23">
        <f>4662+2498+1000</f>
        <v>8160</v>
      </c>
    </row>
    <row r="51" spans="1:11" ht="12.75">
      <c r="A51" s="16"/>
      <c r="B51" s="17"/>
      <c r="C51" s="17"/>
      <c r="D51" s="17"/>
      <c r="E51" s="17"/>
      <c r="F51" s="18"/>
      <c r="G51" s="34" t="s">
        <v>59</v>
      </c>
      <c r="H51" s="35"/>
      <c r="I51" s="36">
        <f>-1888.8+63.4+1784.4</f>
        <v>-40.99999999999977</v>
      </c>
      <c r="J51" s="35">
        <v>-41</v>
      </c>
      <c r="K51" s="37"/>
    </row>
    <row r="52" spans="1:11" ht="24">
      <c r="A52" s="39" t="s">
        <v>41</v>
      </c>
      <c r="B52" s="40">
        <f>SUM(B45:B51)</f>
        <v>0</v>
      </c>
      <c r="C52" s="40">
        <f>SUM(C45:C51)</f>
        <v>0</v>
      </c>
      <c r="D52" s="40">
        <f>SUM(D45:D51)</f>
        <v>0</v>
      </c>
      <c r="E52" s="40">
        <f>SUM(E45:E51)</f>
        <v>0</v>
      </c>
      <c r="F52" s="18"/>
      <c r="G52" s="18"/>
      <c r="H52" s="40">
        <f>SUM(H45:H51)</f>
        <v>83828</v>
      </c>
      <c r="I52" s="40">
        <f>SUM(I45:I51)</f>
        <v>103313.3</v>
      </c>
      <c r="J52" s="40">
        <f>SUM(J45:J51)</f>
        <v>103111</v>
      </c>
      <c r="K52" s="41">
        <f>SUM(K45:K51)</f>
        <v>50277.000000264</v>
      </c>
    </row>
    <row r="53" spans="1:11" ht="12.75">
      <c r="A53" s="16"/>
      <c r="B53" s="17"/>
      <c r="C53" s="17"/>
      <c r="D53" s="17"/>
      <c r="E53" s="17"/>
      <c r="F53" s="18"/>
      <c r="G53" s="18"/>
      <c r="H53" s="17"/>
      <c r="I53" s="17"/>
      <c r="J53" s="17"/>
      <c r="K53" s="19"/>
    </row>
    <row r="54" spans="1:11" ht="13.5" thickBot="1">
      <c r="A54" s="42" t="s">
        <v>42</v>
      </c>
      <c r="B54" s="43">
        <f>SUM(B3:B53)/2</f>
        <v>97585</v>
      </c>
      <c r="C54" s="43">
        <f>SUM(C3:C53)/2</f>
        <v>117535.29999999999</v>
      </c>
      <c r="D54" s="43">
        <f>SUM(D3:D53)/2</f>
        <v>112465.29999999999</v>
      </c>
      <c r="E54" s="43">
        <f>SUM(E3:E53)/2</f>
        <v>81875</v>
      </c>
      <c r="F54" s="38"/>
      <c r="G54" s="38"/>
      <c r="H54" s="43">
        <f>SUM(H3:H53)/2</f>
        <v>97585</v>
      </c>
      <c r="I54" s="43">
        <f>SUM(I3:I53)/2</f>
        <v>117494.29999999999</v>
      </c>
      <c r="J54" s="43">
        <f>SUM(J3:J53)/2</f>
        <v>117454.4</v>
      </c>
      <c r="K54" s="44">
        <f>SUM(K3:K53)/2</f>
        <v>81875.00000496913</v>
      </c>
    </row>
    <row r="55" spans="1:11" ht="13.5" thickTop="1">
      <c r="A55" s="8"/>
      <c r="B55" s="9"/>
      <c r="C55" s="9"/>
      <c r="D55" s="9"/>
      <c r="E55" s="7"/>
      <c r="H55" s="9"/>
      <c r="I55" s="9"/>
      <c r="J55" s="7"/>
      <c r="K55" s="7"/>
    </row>
    <row r="56" spans="1:11" ht="12.75">
      <c r="A56" s="8"/>
      <c r="B56" s="9"/>
      <c r="C56" s="45"/>
      <c r="D56" s="9"/>
      <c r="E56" s="7"/>
      <c r="H56" s="9"/>
      <c r="I56" s="45"/>
      <c r="J56" s="7"/>
      <c r="K56" s="7"/>
    </row>
    <row r="57" spans="1:11" s="46" customFormat="1" ht="19.5" customHeight="1">
      <c r="A57" s="50" t="s">
        <v>61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</sheetData>
  <mergeCells count="3">
    <mergeCell ref="B1:E1"/>
    <mergeCell ref="H1:K1"/>
    <mergeCell ref="A57:K57"/>
  </mergeCells>
  <printOptions gridLines="1"/>
  <pageMargins left="0.5905511811023623" right="0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&amp;L&amp;"Arial,tučné kurzíva"&amp;11Návrh rozpočtu na rok 2010&amp;R&amp;"Arial,tučné kurzíva"ZMČ 16.12.2009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2010-01-04T16:51:03Z</cp:lastPrinted>
  <dcterms:created xsi:type="dcterms:W3CDTF">2009-11-29T19:02:18Z</dcterms:created>
  <dcterms:modified xsi:type="dcterms:W3CDTF">2010-01-11T14:44:20Z</dcterms:modified>
  <cp:category/>
  <cp:version/>
  <cp:contentType/>
  <cp:contentStatus/>
</cp:coreProperties>
</file>